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Z:\04 Información y solicitudes\00 OTROS AYUNTAMIENTOS\"/>
    </mc:Choice>
  </mc:AlternateContent>
  <xr:revisionPtr revIDLastSave="0" documentId="13_ncr:1_{39C8D4F0-29D2-4EEB-92A7-E19906F1074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atos iniciales" sheetId="8" r:id="rId1"/>
    <sheet name="Declaración Responsable" sheetId="4" r:id="rId2"/>
    <sheet name="Licencia" sheetId="5" r:id="rId3"/>
    <sheet name="POyF" sheetId="7" r:id="rId4"/>
  </sheets>
  <definedNames>
    <definedName name="_xlnm._FilterDatabase" localSheetId="0" hidden="1">'Datos iniciales'!#REF!</definedName>
    <definedName name="_xlnm._FilterDatabase" localSheetId="1" hidden="1">'Declaración Responsable'!#REF!</definedName>
    <definedName name="_xlnm.Print_Area" localSheetId="0">'Datos iniciales'!$B$1:$E$10</definedName>
    <definedName name="_xlnm.Print_Area" localSheetId="1">'Declaración Responsable'!$B$1:$F$26</definedName>
    <definedName name="_xlnm.Print_Area" localSheetId="2">Licencia!$B$1:$F$23</definedName>
    <definedName name="_xlnm.Print_Area" localSheetId="3">POyF!$B$1:$F$17</definedName>
    <definedName name="Print_Area" localSheetId="0">'Datos iniciales'!$B$1:$E$1</definedName>
    <definedName name="Print_Area" localSheetId="1">'Declaración Responsable'!$B$1:$F$13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5" l="1"/>
  <c r="F24" i="4"/>
  <c r="F20" i="5"/>
  <c r="F17" i="5"/>
  <c r="F16" i="5"/>
  <c r="F15" i="5"/>
  <c r="F18" i="4"/>
  <c r="F17" i="4"/>
  <c r="F16" i="4"/>
  <c r="F8" i="7" l="1"/>
  <c r="F10" i="5"/>
  <c r="F9" i="5"/>
  <c r="F12" i="4"/>
  <c r="F11" i="4"/>
  <c r="F10" i="4"/>
  <c r="F11" i="7"/>
  <c r="F10" i="7"/>
  <c r="F9" i="7"/>
  <c r="F12" i="5"/>
  <c r="F11" i="5"/>
  <c r="F8" i="5"/>
  <c r="F18" i="5" s="1"/>
  <c r="F13" i="4"/>
  <c r="F8" i="4"/>
  <c r="F14" i="7"/>
  <c r="D1" i="5"/>
  <c r="D1" i="7"/>
  <c r="D1" i="4"/>
  <c r="C5" i="7"/>
  <c r="C4" i="7"/>
  <c r="C3" i="7"/>
  <c r="C2" i="7"/>
  <c r="C5" i="5"/>
  <c r="C4" i="5"/>
  <c r="C3" i="5"/>
  <c r="C2" i="5"/>
  <c r="C5" i="4"/>
  <c r="C3" i="4"/>
  <c r="C4" i="4"/>
  <c r="C2" i="4"/>
  <c r="C17" i="7"/>
  <c r="C23" i="5"/>
  <c r="C26" i="4"/>
  <c r="F12" i="7" l="1"/>
  <c r="F15" i="7" l="1"/>
  <c r="F16" i="7" s="1"/>
  <c r="F17" i="7" s="1"/>
  <c r="F9" i="4" l="1"/>
  <c r="F20" i="4" l="1"/>
  <c r="F22" i="4" l="1"/>
  <c r="F22" i="5"/>
  <c r="F23" i="5" s="1"/>
  <c r="F25" i="4" l="1"/>
  <c r="F26" i="4" s="1"/>
</calcChain>
</file>

<file path=xl/sharedStrings.xml><?xml version="1.0" encoding="utf-8"?>
<sst xmlns="http://schemas.openxmlformats.org/spreadsheetml/2006/main" count="121" uniqueCount="51">
  <si>
    <t>BASE DE CALCULO</t>
  </si>
  <si>
    <t>TOTAL PRESUPUESTO (€):</t>
  </si>
  <si>
    <t>IMPORTE</t>
  </si>
  <si>
    <t>No</t>
  </si>
  <si>
    <t>Si</t>
  </si>
  <si>
    <t>CONCEPTO</t>
  </si>
  <si>
    <t>SUBCONCEPTO</t>
  </si>
  <si>
    <t xml:space="preserve">Por actuación </t>
  </si>
  <si>
    <t>IVA (21%):</t>
  </si>
  <si>
    <t>Por actuación</t>
  </si>
  <si>
    <t>TOTAL (€):</t>
  </si>
  <si>
    <t>BASE IMPONIBLE (€):</t>
  </si>
  <si>
    <t>Sup. afectada (m²)</t>
  </si>
  <si>
    <t>1. ACTIVIDADES CON/SIN OBRAS DE:</t>
  </si>
  <si>
    <t>Situacion:</t>
  </si>
  <si>
    <t>Actuación:</t>
  </si>
  <si>
    <t>Por cliente con 3 certificados de conformidad o 2 declaraciones responsables tramitados en ECITI con resultado satisfactorio:</t>
  </si>
  <si>
    <t>Solicitante:</t>
  </si>
  <si>
    <t>Deducciones</t>
  </si>
  <si>
    <t>Deducciones:</t>
  </si>
  <si>
    <t>IMPORTE (€)</t>
  </si>
  <si>
    <t>2. OBRAS</t>
  </si>
  <si>
    <r>
      <t>TARIFA III. INSPECCIÓN Y COMPROBACION DE ACTUACIONES CON EMISIÓN DE CERTIFICADO DE CONFORMIDAD</t>
    </r>
    <r>
      <rPr>
        <sz val="10"/>
        <rFont val="Century Gothic"/>
        <family val="2"/>
      </rPr>
      <t xml:space="preserve"> (Se factura a la finalización de las obras)</t>
    </r>
  </si>
  <si>
    <t>4. VISITA DE COMPROBACIÓN E INSPECCIÓN DE OBRAS A PETICIÓN DEL INTERESADO:</t>
  </si>
  <si>
    <t>5. SEGUNDA Y POSTERIORES VISITAS EN LICENCIA DE FUNCIONAMIENTO o DR</t>
  </si>
  <si>
    <t>Cuenta corriente:</t>
  </si>
  <si>
    <t>DATOS INICIALES</t>
  </si>
  <si>
    <t>2. OBRAS SIN ACTIVIDAD Y USO RESIDENCIAL</t>
  </si>
  <si>
    <r>
      <t>TARIFA II. FASE 1: LICENCIA URBANÍSTICA</t>
    </r>
    <r>
      <rPr>
        <sz val="12"/>
        <color theme="1"/>
        <rFont val="Century Gothic"/>
        <family val="2"/>
      </rPr>
      <t xml:space="preserve"> (se factura al inicio de la actuación)</t>
    </r>
  </si>
  <si>
    <t>CCC Banco Sabadell: 0081-0569-88-0001943595</t>
  </si>
  <si>
    <t xml:space="preserve">CALCULO DE TARIFAS COMUNIDAD DE MADRID 2026 </t>
  </si>
  <si>
    <t>Municipio:</t>
  </si>
  <si>
    <t>1.1  Sin obras o con obras sometidas a Declaración Responsable del art. 155 de le Ley 9/2001 de Suelo de la CAM, excepto las que estén incluidas en los apartados 1.2 a 1.5.
Actuaciones temporales.</t>
  </si>
  <si>
    <t>1.2 Obras de edificación en el marco de la Ley 2/2012, de Dinamización de la Actividad Comercial en la Comunidad de Madrid con implantación o modificación de actividad.</t>
  </si>
  <si>
    <t>1.3 Obras consistentes en colocación de muestra o banderín (por actuación)</t>
  </si>
  <si>
    <t>1.4 Carpas o casetas provisionales</t>
  </si>
  <si>
    <t>1.5 Otras actuaciones urbanísticas</t>
  </si>
  <si>
    <t>Obras sometidas a Declaración Responsable del art. 155 de le Ley 9/2001 de Suelo de la CAM.</t>
  </si>
  <si>
    <t>1. IMPLANTACION O MODIFICACION DE ACTIVIDADES CON O SIN OBRAS</t>
  </si>
  <si>
    <t>Implantación o modificación de actividad sin obras o con las siguientes obras:
• Intervención total o parcial sobre edificio existente que altere su configuración arquitectónica produciendo una variación esencial de la composición general exterior.
• Intervenciones totales en edificaciones con catalogación histórico-artística, o parciales que afecte a los elementos o partes objeto de protección.
• Cambio del uso característico del edificio, salvo a residencial.</t>
  </si>
  <si>
    <t>• Obras de edificación de nueva construcción, excepto:
     o Construcciones de escasa entidad constructiva y sencillez técnica que no tengan, de forma eventual o permanente, carácter residencial ni público y se desarrollen en una sola planta.
     o Obras de edificación en el marco de la Ley 2/2012, de Dinamización de la Actividad Comercial en la Comunidad de Madrid
• Modificaciones del sistema estructural.
• Ampliaciones que afecten a la volumetría del edificio.
• Ubicación de casas prefabricadas e instalaciones similares.</t>
  </si>
  <si>
    <t>3. OBRAS PARA USO RESIDENCIAL O QUE NO IMPLIQUEN MODIFICACIÓN DE ACTIVIDAD</t>
  </si>
  <si>
    <t>• Intervención total o parcial sobre edificio existente que altere su configuración arquitectónica produciendo una variación esencial de la composición general exterior.
• Intervenciones totales en edificaciones con catalogación histórico-artística, o parciales que afecte a los elementos o partes objeto de protección.
• Cambio del uso característico del edificio a residencial.
• Movimientos de tierra, excavaciones, explanaciones y terraplenado cuando no formen parte de un proyecto de urbanización, edificación o construcción
• Parcelación, segregación y división de terrenos.
• Obras y usos provisionales.</t>
  </si>
  <si>
    <t>Tala y trasplante de árboles, de masas arbóreas o de vegetación arbustiva.</t>
  </si>
  <si>
    <t>Obras y usos provisionales</t>
  </si>
  <si>
    <t>1. VISITA PARA DECLARACION RESPONSABLE O, EN SU CASO LICENCIA, DE PRIMERA OCUPACIÓN Y FUNCIONAMIENTO DE ACTIVIDADES, PARA EXPEDIENTES TRAMITADOS POR LICENCIA URBANÍSTICA.</t>
  </si>
  <si>
    <t>2. VISITA DE COMPROBACIÓN DE DECLARACIONES RESPONSABLES URBANÍSTICAS.</t>
  </si>
  <si>
    <t>Precio único</t>
  </si>
  <si>
    <t>SUMA (€):</t>
  </si>
  <si>
    <r>
      <t>TARIFA I.-DECLARACIÓN RESPONSABLE</t>
    </r>
    <r>
      <rPr>
        <sz val="12"/>
        <rFont val="Century Gothic"/>
        <family val="2"/>
      </rPr>
      <t xml:space="preserve"> (</t>
    </r>
    <r>
      <rPr>
        <sz val="10"/>
        <rFont val="Century Gothic"/>
        <family val="2"/>
      </rPr>
      <t>se factura al inicio de la actuación</t>
    </r>
    <r>
      <rPr>
        <sz val="12"/>
        <rFont val="Century Gothic"/>
        <family val="2"/>
      </rPr>
      <t>)</t>
    </r>
  </si>
  <si>
    <t>Algete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</si>
</sst>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1"/>
      <color rgb="FFC00000"/>
      <name val="Century Gothic"/>
      <family val="2"/>
    </font>
    <font>
      <b/>
      <sz val="13"/>
      <color theme="1"/>
      <name val="Century Gothic"/>
      <family val="2"/>
    </font>
    <font>
      <u/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Calibri"/>
      <family val="2"/>
      <scheme val="minor"/>
    </font>
    <font>
      <u/>
      <sz val="10"/>
      <color theme="1"/>
      <name val="Century Gothic"/>
      <family val="2"/>
    </font>
    <font>
      <sz val="12"/>
      <name val="Century Gothic"/>
      <family val="2"/>
    </font>
    <font>
      <b/>
      <sz val="16"/>
      <color theme="8" tint="-0.24997711111789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07">
    <xf numFmtId="0" fontId="0" fillId="0" borderId="0" xfId="0"/>
    <xf numFmtId="0" fontId="6" fillId="0" borderId="1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1" xfId="0" applyFont="1" applyBorder="1"/>
    <xf numFmtId="0" fontId="10" fillId="0" borderId="0" xfId="0" applyFont="1"/>
    <xf numFmtId="4" fontId="9" fillId="2" borderId="15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3" fillId="0" borderId="1" xfId="0" applyFont="1" applyBorder="1"/>
    <xf numFmtId="0" fontId="8" fillId="0" borderId="0" xfId="0" applyFont="1" applyAlignment="1">
      <alignment horizontal="right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2" fontId="8" fillId="0" borderId="0" xfId="0" applyNumberFormat="1" applyFont="1"/>
    <xf numFmtId="0" fontId="14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8" fillId="2" borderId="14" xfId="0" applyFont="1" applyFill="1" applyBorder="1"/>
    <xf numFmtId="4" fontId="13" fillId="2" borderId="17" xfId="0" applyNumberFormat="1" applyFont="1" applyFill="1" applyBorder="1" applyAlignment="1">
      <alignment horizontal="right" vertical="center"/>
    </xf>
    <xf numFmtId="4" fontId="13" fillId="2" borderId="15" xfId="0" applyNumberFormat="1" applyFont="1" applyFill="1" applyBorder="1" applyAlignment="1">
      <alignment horizontal="right" vertical="center"/>
    </xf>
    <xf numFmtId="4" fontId="5" fillId="2" borderId="14" xfId="0" applyNumberFormat="1" applyFont="1" applyFill="1" applyBorder="1" applyAlignment="1">
      <alignment horizontal="right" vertical="center"/>
    </xf>
    <xf numFmtId="4" fontId="9" fillId="2" borderId="19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/>
    </xf>
    <xf numFmtId="4" fontId="5" fillId="2" borderId="18" xfId="0" applyNumberFormat="1" applyFont="1" applyFill="1" applyBorder="1" applyAlignment="1">
      <alignment horizontal="right" vertical="center"/>
    </xf>
    <xf numFmtId="9" fontId="8" fillId="0" borderId="0" xfId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3" fontId="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6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right" vertical="center"/>
    </xf>
    <xf numFmtId="3" fontId="1" fillId="0" borderId="9" xfId="0" applyNumberFormat="1" applyFont="1" applyBorder="1" applyAlignment="1" applyProtection="1">
      <alignment vertical="center"/>
      <protection locked="0"/>
    </xf>
    <xf numFmtId="4" fontId="1" fillId="3" borderId="10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right"/>
    </xf>
    <xf numFmtId="9" fontId="6" fillId="4" borderId="9" xfId="0" applyNumberFormat="1" applyFont="1" applyFill="1" applyBorder="1" applyAlignment="1" applyProtection="1">
      <alignment horizontal="right"/>
      <protection locked="0"/>
    </xf>
    <xf numFmtId="0" fontId="8" fillId="4" borderId="4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right" vertical="center" wrapText="1"/>
    </xf>
    <xf numFmtId="4" fontId="1" fillId="3" borderId="4" xfId="0" quotePrefix="1" applyNumberFormat="1" applyFont="1" applyFill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4" fontId="1" fillId="3" borderId="9" xfId="0" applyNumberFormat="1" applyFont="1" applyFill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top"/>
    </xf>
    <xf numFmtId="4" fontId="1" fillId="3" borderId="16" xfId="0" applyNumberFormat="1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center" vertical="top"/>
    </xf>
    <xf numFmtId="4" fontId="7" fillId="3" borderId="11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right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left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" fontId="1" fillId="3" borderId="11" xfId="0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top"/>
    </xf>
    <xf numFmtId="4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right" vertical="center"/>
    </xf>
  </cellXfs>
  <cellStyles count="2">
    <cellStyle name="Normal" xfId="0" builtinId="0"/>
    <cellStyle name="Porcentaje" xfId="1" builtinId="5"/>
  </cellStyles>
  <dxfs count="1">
    <dxf>
      <font>
        <color theme="6" tint="0.59996337778862885"/>
      </font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FFEDA3"/>
      <color rgb="FFFFDD4B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134472</xdr:rowOff>
    </xdr:from>
    <xdr:to>
      <xdr:col>1</xdr:col>
      <xdr:colOff>1616252</xdr:colOff>
      <xdr:row>2</xdr:row>
      <xdr:rowOff>104006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AF7038-735E-442F-B047-91CDA253C4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" t="1240" r="-155" b="-1058"/>
        <a:stretch>
          <a:fillRect/>
        </a:stretch>
      </xdr:blipFill>
      <xdr:spPr>
        <a:xfrm>
          <a:off x="381000" y="134472"/>
          <a:ext cx="1616252" cy="597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126996</xdr:rowOff>
    </xdr:from>
    <xdr:to>
      <xdr:col>1</xdr:col>
      <xdr:colOff>1616252</xdr:colOff>
      <xdr:row>2</xdr:row>
      <xdr:rowOff>99642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7FCA37-547D-474C-A761-22013DCC7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" t="1240" r="-155" b="-1058"/>
        <a:stretch>
          <a:fillRect/>
        </a:stretch>
      </xdr:blipFill>
      <xdr:spPr>
        <a:xfrm>
          <a:off x="381000" y="126996"/>
          <a:ext cx="1616252" cy="597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126996</xdr:rowOff>
    </xdr:from>
    <xdr:to>
      <xdr:col>1</xdr:col>
      <xdr:colOff>1616252</xdr:colOff>
      <xdr:row>2</xdr:row>
      <xdr:rowOff>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26FFAB-8ADE-48F9-85A7-4AB4120EF8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" t="1240" r="-155" b="-1058"/>
        <a:stretch>
          <a:fillRect/>
        </a:stretch>
      </xdr:blipFill>
      <xdr:spPr>
        <a:xfrm>
          <a:off x="381000" y="126996"/>
          <a:ext cx="1616252" cy="597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126996</xdr:rowOff>
    </xdr:from>
    <xdr:to>
      <xdr:col>1</xdr:col>
      <xdr:colOff>1616252</xdr:colOff>
      <xdr:row>2</xdr:row>
      <xdr:rowOff>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346DCC-8393-40F1-9ED3-D5C400E3B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" t="1240" r="-155" b="-1058"/>
        <a:stretch>
          <a:fillRect/>
        </a:stretch>
      </xdr:blipFill>
      <xdr:spPr>
        <a:xfrm>
          <a:off x="381000" y="126996"/>
          <a:ext cx="1616252" cy="597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oncurrencia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D27D-0409-4B6B-A01A-C2A932B1A8ED}">
  <sheetPr>
    <pageSetUpPr fitToPage="1"/>
  </sheetPr>
  <dimension ref="B1:I35"/>
  <sheetViews>
    <sheetView showGridLines="0" showZeros="0" defaultGridColor="0" colorId="18" zoomScale="85" zoomScaleNormal="85" zoomScaleSheetLayoutView="100" zoomScalePageLayoutView="40" workbookViewId="0">
      <selection activeCell="D19" sqref="D19"/>
    </sheetView>
  </sheetViews>
  <sheetFormatPr baseColWidth="10" defaultRowHeight="16.5" x14ac:dyDescent="0.3"/>
  <cols>
    <col min="1" max="1" width="5.7109375" style="8" customWidth="1"/>
    <col min="2" max="2" width="38.7109375" style="2" customWidth="1"/>
    <col min="3" max="3" width="80.7109375" style="2" customWidth="1"/>
    <col min="4" max="4" width="18.7109375" style="8" customWidth="1"/>
    <col min="5" max="5" width="6" style="9" customWidth="1"/>
    <col min="6" max="6" width="4.85546875" style="8" customWidth="1"/>
    <col min="7" max="16384" width="11.42578125" style="8"/>
  </cols>
  <sheetData>
    <row r="1" spans="2:5" ht="30" customHeight="1" x14ac:dyDescent="0.3">
      <c r="B1" s="4"/>
      <c r="D1" s="105" t="s">
        <v>30</v>
      </c>
      <c r="E1" s="4"/>
    </row>
    <row r="2" spans="2:5" ht="20.100000000000001" customHeight="1" x14ac:dyDescent="0.3">
      <c r="B2" s="8"/>
      <c r="C2" s="22" t="s">
        <v>26</v>
      </c>
      <c r="E2" s="8"/>
    </row>
    <row r="3" spans="2:5" ht="20.100000000000001" customHeight="1" x14ac:dyDescent="0.3">
      <c r="B3" s="12" t="s">
        <v>17</v>
      </c>
      <c r="C3" s="43"/>
      <c r="E3" s="8"/>
    </row>
    <row r="4" spans="2:5" ht="20.100000000000001" customHeight="1" x14ac:dyDescent="0.3">
      <c r="B4" s="12" t="s">
        <v>15</v>
      </c>
      <c r="C4" s="43"/>
      <c r="E4" s="8"/>
    </row>
    <row r="5" spans="2:5" ht="20.100000000000001" customHeight="1" x14ac:dyDescent="0.3">
      <c r="B5" s="12" t="s">
        <v>14</v>
      </c>
      <c r="C5" s="43"/>
      <c r="E5" s="8"/>
    </row>
    <row r="6" spans="2:5" ht="20.100000000000001" customHeight="1" x14ac:dyDescent="0.3">
      <c r="B6" s="12" t="s">
        <v>31</v>
      </c>
      <c r="C6" s="43" t="s">
        <v>50</v>
      </c>
      <c r="E6" s="8"/>
    </row>
    <row r="7" spans="2:5" ht="20.100000000000001" customHeight="1" x14ac:dyDescent="0.3">
      <c r="B7" s="8"/>
      <c r="C7" s="8"/>
      <c r="D7" s="40" t="s">
        <v>18</v>
      </c>
      <c r="E7" s="8"/>
    </row>
    <row r="8" spans="2:5" ht="20.100000000000001" customHeight="1" x14ac:dyDescent="0.3">
      <c r="B8" s="49"/>
      <c r="C8" s="50"/>
      <c r="D8" s="48" t="s">
        <v>16</v>
      </c>
      <c r="E8" s="52">
        <v>0.1</v>
      </c>
    </row>
    <row r="9" spans="2:5" ht="20.100000000000001" customHeight="1" x14ac:dyDescent="0.3">
      <c r="E9" s="39"/>
    </row>
    <row r="10" spans="2:5" ht="20.100000000000001" customHeight="1" x14ac:dyDescent="0.3">
      <c r="B10" s="51" t="s">
        <v>25</v>
      </c>
      <c r="C10" s="45" t="s">
        <v>29</v>
      </c>
      <c r="E10" s="53" t="s">
        <v>4</v>
      </c>
    </row>
    <row r="11" spans="2:5" ht="20.100000000000001" customHeight="1" x14ac:dyDescent="0.3">
      <c r="E11" s="54" t="s">
        <v>3</v>
      </c>
    </row>
    <row r="12" spans="2:5" ht="20.100000000000001" customHeight="1" x14ac:dyDescent="0.3"/>
    <row r="13" spans="2:5" ht="20.100000000000001" customHeight="1" x14ac:dyDescent="0.3"/>
    <row r="14" spans="2:5" ht="20.100000000000001" customHeight="1" x14ac:dyDescent="0.3"/>
    <row r="15" spans="2:5" ht="20.100000000000001" customHeight="1" x14ac:dyDescent="0.3"/>
    <row r="16" spans="2:5" ht="20.100000000000001" customHeight="1" x14ac:dyDescent="0.3"/>
    <row r="17" spans="4:9" ht="20.100000000000001" customHeight="1" x14ac:dyDescent="0.3"/>
    <row r="18" spans="4:9" ht="20.100000000000001" customHeight="1" x14ac:dyDescent="0.3"/>
    <row r="19" spans="4:9" ht="20.100000000000001" customHeight="1" x14ac:dyDescent="0.3"/>
    <row r="20" spans="4:9" ht="20.100000000000001" customHeight="1" x14ac:dyDescent="0.3"/>
    <row r="21" spans="4:9" ht="20.100000000000001" customHeight="1" x14ac:dyDescent="0.3"/>
    <row r="22" spans="4:9" ht="20.100000000000001" customHeight="1" x14ac:dyDescent="0.3"/>
    <row r="23" spans="4:9" ht="20.100000000000001" customHeight="1" x14ac:dyDescent="0.3"/>
    <row r="24" spans="4:9" ht="20.100000000000001" customHeight="1" x14ac:dyDescent="0.3"/>
    <row r="25" spans="4:9" ht="20.100000000000001" customHeight="1" x14ac:dyDescent="0.3"/>
    <row r="26" spans="4:9" ht="20.100000000000001" customHeight="1" x14ac:dyDescent="0.3"/>
    <row r="27" spans="4:9" ht="20.100000000000001" customHeight="1" x14ac:dyDescent="0.3"/>
    <row r="28" spans="4:9" s="2" customFormat="1" ht="20.100000000000001" customHeight="1" x14ac:dyDescent="0.3">
      <c r="D28" s="8"/>
      <c r="E28" s="9"/>
      <c r="F28" s="8"/>
      <c r="G28" s="8"/>
      <c r="H28" s="8"/>
      <c r="I28" s="8"/>
    </row>
    <row r="29" spans="4:9" s="2" customFormat="1" ht="20.100000000000001" customHeight="1" x14ac:dyDescent="0.3">
      <c r="D29" s="8"/>
      <c r="E29" s="9"/>
      <c r="F29" s="8"/>
      <c r="G29" s="8"/>
      <c r="H29" s="8"/>
      <c r="I29" s="8"/>
    </row>
    <row r="30" spans="4:9" s="2" customFormat="1" ht="20.100000000000001" customHeight="1" x14ac:dyDescent="0.3">
      <c r="D30" s="8"/>
      <c r="E30" s="9"/>
      <c r="F30" s="8"/>
      <c r="G30" s="8"/>
      <c r="H30" s="8"/>
      <c r="I30" s="8"/>
    </row>
    <row r="31" spans="4:9" s="2" customFormat="1" ht="20.100000000000001" customHeight="1" x14ac:dyDescent="0.3">
      <c r="D31" s="8"/>
      <c r="E31" s="9"/>
      <c r="F31" s="8"/>
      <c r="G31" s="8"/>
      <c r="H31" s="8"/>
      <c r="I31" s="8"/>
    </row>
    <row r="32" spans="4:9" s="2" customFormat="1" ht="20.100000000000001" customHeight="1" x14ac:dyDescent="0.3">
      <c r="D32" s="8"/>
      <c r="E32" s="9"/>
      <c r="F32" s="8"/>
      <c r="G32" s="8"/>
      <c r="H32" s="8"/>
      <c r="I32" s="8"/>
    </row>
    <row r="33" spans="4:9" s="2" customFormat="1" ht="20.100000000000001" customHeight="1" x14ac:dyDescent="0.3">
      <c r="D33" s="8"/>
      <c r="E33" s="9"/>
      <c r="F33" s="8"/>
      <c r="G33" s="8"/>
      <c r="H33" s="8"/>
      <c r="I33" s="8"/>
    </row>
    <row r="34" spans="4:9" s="2" customFormat="1" ht="20.100000000000001" customHeight="1" x14ac:dyDescent="0.3">
      <c r="D34" s="8"/>
      <c r="E34" s="9"/>
      <c r="F34" s="8"/>
      <c r="G34" s="8"/>
      <c r="H34" s="8"/>
      <c r="I34" s="8"/>
    </row>
    <row r="35" spans="4:9" s="2" customFormat="1" ht="20.100000000000001" customHeight="1" x14ac:dyDescent="0.3">
      <c r="D35" s="8"/>
      <c r="E35" s="9"/>
      <c r="F35" s="8"/>
      <c r="G35" s="8"/>
      <c r="H35" s="8"/>
      <c r="I35" s="8"/>
    </row>
  </sheetData>
  <sheetProtection formatCells="0" formatColumns="0" formatRows="0" selectLockedCells="1" sort="0"/>
  <dataConsolidate/>
  <printOptions horizontalCentered="1"/>
  <pageMargins left="0.55000000000000004" right="0.5" top="0.74803149606299213" bottom="0.74803149606299213" header="0.31496062992125984" footer="0.31496062992125984"/>
  <pageSetup paperSize="9" scale="83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3"/>
  <sheetViews>
    <sheetView showGridLines="0" showZeros="0" defaultGridColor="0" colorId="18" zoomScale="90" zoomScaleNormal="90" zoomScaleSheetLayoutView="100" zoomScalePageLayoutView="40" workbookViewId="0">
      <selection activeCell="D1" sqref="D1"/>
    </sheetView>
  </sheetViews>
  <sheetFormatPr baseColWidth="10" defaultRowHeight="16.5" x14ac:dyDescent="0.3"/>
  <cols>
    <col min="1" max="1" width="5.7109375" style="8" customWidth="1"/>
    <col min="2" max="2" width="38.7109375" style="2" customWidth="1"/>
    <col min="3" max="3" width="80.7109375" style="2" customWidth="1"/>
    <col min="4" max="4" width="18.7109375" style="8" customWidth="1"/>
    <col min="5" max="5" width="12.7109375" style="9" customWidth="1"/>
    <col min="6" max="6" width="12.7109375" style="10" customWidth="1"/>
    <col min="7" max="10" width="14.7109375" style="8" customWidth="1"/>
    <col min="11" max="16384" width="11.42578125" style="8"/>
  </cols>
  <sheetData>
    <row r="1" spans="2:11" ht="30" customHeight="1" x14ac:dyDescent="0.3">
      <c r="B1" s="4"/>
      <c r="D1" s="106" t="str">
        <f>+'Datos iniciales'!D1</f>
        <v xml:space="preserve">CALCULO DE TARIFAS COMUNIDAD DE MADRID 2026 </v>
      </c>
      <c r="E1" s="4"/>
      <c r="F1" s="4"/>
    </row>
    <row r="2" spans="2:11" ht="20.100000000000001" customHeight="1" x14ac:dyDescent="0.3">
      <c r="B2" s="12" t="s">
        <v>17</v>
      </c>
      <c r="C2" s="55">
        <f>+'Datos iniciales'!C3</f>
        <v>0</v>
      </c>
      <c r="D2" s="55"/>
      <c r="E2" s="4"/>
      <c r="F2" s="4"/>
    </row>
    <row r="3" spans="2:11" ht="20.100000000000001" customHeight="1" x14ac:dyDescent="0.3">
      <c r="B3" s="12" t="s">
        <v>15</v>
      </c>
      <c r="C3" s="55">
        <f>+'Datos iniciales'!C4</f>
        <v>0</v>
      </c>
      <c r="D3" s="55"/>
      <c r="E3" s="44"/>
      <c r="F3" s="44"/>
    </row>
    <row r="4" spans="2:11" ht="20.100000000000001" customHeight="1" x14ac:dyDescent="0.3">
      <c r="B4" s="12" t="s">
        <v>14</v>
      </c>
      <c r="C4" s="55">
        <f>+'Datos iniciales'!C5</f>
        <v>0</v>
      </c>
      <c r="D4" s="55"/>
      <c r="E4" s="44"/>
      <c r="F4" s="44"/>
    </row>
    <row r="5" spans="2:11" ht="20.100000000000001" customHeight="1" x14ac:dyDescent="0.3">
      <c r="B5" s="12" t="s">
        <v>31</v>
      </c>
      <c r="C5" s="55" t="str">
        <f>+'Datos iniciales'!C6</f>
        <v>Algete</v>
      </c>
      <c r="D5" s="55"/>
      <c r="E5" s="44"/>
      <c r="F5" s="44"/>
    </row>
    <row r="6" spans="2:11" ht="35.1" customHeight="1" x14ac:dyDescent="0.3">
      <c r="B6" s="22" t="s">
        <v>49</v>
      </c>
      <c r="C6" s="8"/>
      <c r="E6" s="8"/>
      <c r="F6" s="14"/>
    </row>
    <row r="7" spans="2:11" ht="27" customHeight="1" x14ac:dyDescent="0.3">
      <c r="B7" s="56" t="s">
        <v>5</v>
      </c>
      <c r="C7" s="57" t="s">
        <v>6</v>
      </c>
      <c r="D7" s="58"/>
      <c r="E7" s="68" t="s">
        <v>0</v>
      </c>
      <c r="F7" s="69" t="s">
        <v>2</v>
      </c>
      <c r="K7" s="20"/>
    </row>
    <row r="8" spans="2:11" ht="45" customHeight="1" x14ac:dyDescent="0.3">
      <c r="B8" s="59" t="s">
        <v>13</v>
      </c>
      <c r="C8" s="60" t="s">
        <v>32</v>
      </c>
      <c r="D8" s="61" t="s">
        <v>12</v>
      </c>
      <c r="E8" s="42">
        <v>100</v>
      </c>
      <c r="F8" s="70">
        <f>600*AND(E8&gt;0,E8&lt;=50)+800*AND(E8&gt;50,E8&lt;=100)+950*AND(E8&gt;100,E8&lt;=150)+1060*AND(E8&gt;150,E8&lt;=200)+1140*AND(E8&gt;200,E8&lt;=250)+1250*AND(E8&gt;250,E8&lt;=300)+(1250+1.75*(E8-300))*(E8&gt;300)</f>
        <v>800</v>
      </c>
      <c r="G8" s="46"/>
      <c r="K8" s="20"/>
    </row>
    <row r="9" spans="2:11" ht="28.5" x14ac:dyDescent="0.3">
      <c r="B9" s="62"/>
      <c r="C9" s="63" t="s">
        <v>33</v>
      </c>
      <c r="D9" s="64" t="s">
        <v>12</v>
      </c>
      <c r="E9" s="42"/>
      <c r="F9" s="71" t="str">
        <f>+IF(E9&gt;0,1750+2.25*E9,"")</f>
        <v/>
      </c>
      <c r="G9" s="46"/>
      <c r="K9" s="20"/>
    </row>
    <row r="10" spans="2:11" ht="20.100000000000001" customHeight="1" x14ac:dyDescent="0.3">
      <c r="B10" s="62"/>
      <c r="C10" s="63" t="s">
        <v>34</v>
      </c>
      <c r="D10" s="64" t="s">
        <v>9</v>
      </c>
      <c r="E10" s="47"/>
      <c r="F10" s="71">
        <f>215*E10</f>
        <v>0</v>
      </c>
      <c r="G10" s="46"/>
      <c r="K10" s="20"/>
    </row>
    <row r="11" spans="2:11" ht="20.100000000000001" customHeight="1" x14ac:dyDescent="0.3">
      <c r="B11" s="62"/>
      <c r="C11" s="63" t="s">
        <v>35</v>
      </c>
      <c r="D11" s="64" t="s">
        <v>9</v>
      </c>
      <c r="E11" s="47"/>
      <c r="F11" s="71">
        <f>380*E11</f>
        <v>0</v>
      </c>
      <c r="G11" s="46"/>
      <c r="K11" s="20"/>
    </row>
    <row r="12" spans="2:11" x14ac:dyDescent="0.3">
      <c r="B12" s="62"/>
      <c r="C12" s="63" t="s">
        <v>36</v>
      </c>
      <c r="D12" s="64" t="s">
        <v>9</v>
      </c>
      <c r="E12" s="47"/>
      <c r="F12" s="71">
        <f>200*E12</f>
        <v>0</v>
      </c>
      <c r="G12" s="46"/>
    </row>
    <row r="13" spans="2:11" ht="30" customHeight="1" thickBot="1" x14ac:dyDescent="0.35">
      <c r="B13" s="90" t="s">
        <v>27</v>
      </c>
      <c r="C13" s="66" t="s">
        <v>37</v>
      </c>
      <c r="D13" s="67" t="s">
        <v>12</v>
      </c>
      <c r="E13" s="16"/>
      <c r="F13" s="100">
        <f>450*AND(E13&gt;0,E13&lt;=100)+(450+(E13-100)*1.1)*(E13&gt;100)</f>
        <v>0</v>
      </c>
      <c r="G13" s="46"/>
    </row>
    <row r="14" spans="2:11" ht="28.5" customHeight="1" x14ac:dyDescent="0.3">
      <c r="B14" s="13" t="s">
        <v>22</v>
      </c>
      <c r="C14" s="13"/>
      <c r="D14" s="7"/>
      <c r="E14" s="17"/>
      <c r="F14" s="14"/>
    </row>
    <row r="15" spans="2:11" ht="25.5" x14ac:dyDescent="0.3">
      <c r="B15" s="98" t="s">
        <v>5</v>
      </c>
      <c r="C15" s="99"/>
      <c r="D15" s="87"/>
      <c r="E15" s="91" t="s">
        <v>0</v>
      </c>
      <c r="F15" s="69" t="s">
        <v>20</v>
      </c>
    </row>
    <row r="16" spans="2:11" ht="19.5" customHeight="1" x14ac:dyDescent="0.3">
      <c r="B16" s="88" t="s">
        <v>46</v>
      </c>
      <c r="C16" s="89"/>
      <c r="D16" s="64" t="s">
        <v>12</v>
      </c>
      <c r="E16" s="15"/>
      <c r="F16" s="72">
        <f>190*AND(E16&gt;0,E16&lt;101)+225*AND(E16&gt;100,E16&lt;201)+(225+0.9*(E16-200))*AND(E16&gt;200,E16&lt;501)+(495+0.5*(E16-500))*(E16&gt;500)</f>
        <v>0</v>
      </c>
      <c r="G16" s="46"/>
    </row>
    <row r="17" spans="2:7" ht="19.5" customHeight="1" x14ac:dyDescent="0.3">
      <c r="B17" s="94" t="s">
        <v>23</v>
      </c>
      <c r="C17" s="95"/>
      <c r="D17" s="64" t="s">
        <v>47</v>
      </c>
      <c r="E17" s="15" t="s">
        <v>3</v>
      </c>
      <c r="F17" s="72">
        <f>+IF(E17="No",0,545)</f>
        <v>0</v>
      </c>
      <c r="G17" s="46"/>
    </row>
    <row r="18" spans="2:7" ht="19.5" customHeight="1" thickBot="1" x14ac:dyDescent="0.35">
      <c r="B18" s="96" t="s">
        <v>24</v>
      </c>
      <c r="C18" s="97"/>
      <c r="D18" s="67" t="s">
        <v>47</v>
      </c>
      <c r="E18" s="16" t="s">
        <v>3</v>
      </c>
      <c r="F18" s="73">
        <f>+IF(E18="No",0,325)</f>
        <v>0</v>
      </c>
      <c r="G18" s="46"/>
    </row>
    <row r="19" spans="2:7" ht="9.75" customHeight="1" thickBot="1" x14ac:dyDescent="0.35">
      <c r="D19" s="2"/>
      <c r="E19" s="8"/>
      <c r="F19" s="8"/>
    </row>
    <row r="20" spans="2:7" ht="20.100000000000001" customHeight="1" thickBot="1" x14ac:dyDescent="0.35">
      <c r="B20" s="23"/>
      <c r="D20" s="24"/>
      <c r="E20" s="32" t="s">
        <v>48</v>
      </c>
      <c r="F20" s="5">
        <f>SUM(F8:F13)+SUM(F16:F18)</f>
        <v>800</v>
      </c>
    </row>
    <row r="21" spans="2:7" ht="20.100000000000001" customHeight="1" x14ac:dyDescent="0.3">
      <c r="B21" s="13"/>
      <c r="C21" s="13"/>
      <c r="D21" s="21" t="s">
        <v>18</v>
      </c>
      <c r="E21" s="8"/>
      <c r="F21" s="8"/>
    </row>
    <row r="22" spans="2:7" ht="20.100000000000001" customHeight="1" thickBot="1" x14ac:dyDescent="0.35">
      <c r="B22" s="76"/>
      <c r="C22" s="74"/>
      <c r="D22" s="75" t="s">
        <v>16</v>
      </c>
      <c r="E22" s="16" t="s">
        <v>4</v>
      </c>
      <c r="F22" s="77">
        <f>IF(E22="Si",-F20*'Datos iniciales'!E8,"")</f>
        <v>-80</v>
      </c>
    </row>
    <row r="23" spans="2:7" ht="20.100000000000001" customHeight="1" x14ac:dyDescent="0.3">
      <c r="B23" s="101"/>
      <c r="C23" s="101"/>
      <c r="D23" s="102"/>
      <c r="E23" s="103"/>
      <c r="F23" s="104"/>
    </row>
    <row r="24" spans="2:7" ht="20.100000000000001" customHeight="1" x14ac:dyDescent="0.3">
      <c r="E24" s="25" t="s">
        <v>11</v>
      </c>
      <c r="F24" s="26">
        <f>SUM(F20:F22)</f>
        <v>720</v>
      </c>
    </row>
    <row r="25" spans="2:7" ht="20.100000000000001" customHeight="1" thickBot="1" x14ac:dyDescent="0.35">
      <c r="E25" s="26" t="s">
        <v>8</v>
      </c>
      <c r="F25" s="26">
        <f>+ROUND(F24*0.21,2)</f>
        <v>151.19999999999999</v>
      </c>
    </row>
    <row r="26" spans="2:7" ht="20.100000000000001" customHeight="1" thickBot="1" x14ac:dyDescent="0.35">
      <c r="C26" s="40" t="str">
        <f>+'Datos iniciales'!C10</f>
        <v>CCC Banco Sabadell: 0081-0569-88-0001943595</v>
      </c>
      <c r="D26" s="29"/>
      <c r="E26" s="30" t="s">
        <v>1</v>
      </c>
      <c r="F26" s="31">
        <f>SUM(F24:F25)</f>
        <v>871.2</v>
      </c>
    </row>
    <row r="27" spans="2:7" ht="20.100000000000001" customHeight="1" x14ac:dyDescent="0.3"/>
    <row r="28" spans="2:7" ht="20.100000000000001" customHeight="1" x14ac:dyDescent="0.3"/>
    <row r="29" spans="2:7" ht="20.100000000000001" customHeight="1" x14ac:dyDescent="0.3"/>
    <row r="30" spans="2:7" ht="20.100000000000001" customHeight="1" x14ac:dyDescent="0.3"/>
    <row r="31" spans="2:7" ht="20.100000000000001" customHeight="1" x14ac:dyDescent="0.3"/>
    <row r="32" spans="2:7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</sheetData>
  <sheetProtection formatCells="0" formatColumns="0" formatRows="0" insertHyperlinks="0" selectLockedCells="1" pivotTables="0"/>
  <dataConsolidate/>
  <mergeCells count="9">
    <mergeCell ref="B15:C15"/>
    <mergeCell ref="B8:B12"/>
    <mergeCell ref="C2:D2"/>
    <mergeCell ref="C3:D3"/>
    <mergeCell ref="C4:D4"/>
    <mergeCell ref="C5:D5"/>
    <mergeCell ref="B16:C16"/>
    <mergeCell ref="B17:C17"/>
    <mergeCell ref="B18:C18"/>
  </mergeCells>
  <phoneticPr fontId="17" type="noConversion"/>
  <dataValidations count="1">
    <dataValidation type="whole" operator="greaterThanOrEqual" allowBlank="1" showInputMessage="1" showErrorMessage="1" sqref="E8:E13 E16" xr:uid="{00000000-0002-0000-0000-000002000000}">
      <formula1>0</formula1>
    </dataValidation>
  </dataValidations>
  <printOptions horizontalCentered="1"/>
  <pageMargins left="0.55118110236220474" right="0.51181102362204722" top="0.74803149606299213" bottom="0.74803149606299213" header="0.31496062992125984" footer="0.31496062992125984"/>
  <pageSetup paperSize="9" scale="8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xr:uid="{00000000-0002-0000-0000-000001000000}">
          <x14:formula1>
            <xm:f>'Datos iniciales'!$E$10:$E$11</xm:f>
          </x14:formula1>
          <xm:sqref>E22:E23 E17:E18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40"/>
  <sheetViews>
    <sheetView showGridLines="0" showZeros="0" defaultGridColor="0" colorId="18" zoomScale="90" zoomScaleNormal="90" zoomScaleSheetLayoutView="90" workbookViewId="0">
      <selection activeCell="D1" sqref="D1"/>
    </sheetView>
  </sheetViews>
  <sheetFormatPr baseColWidth="10" defaultRowHeight="16.5" x14ac:dyDescent="0.3"/>
  <cols>
    <col min="1" max="1" width="5.7109375" style="8" customWidth="1"/>
    <col min="2" max="2" width="38.7109375" style="2" customWidth="1"/>
    <col min="3" max="3" width="98.140625" style="2" customWidth="1"/>
    <col min="4" max="4" width="18.7109375" style="8" customWidth="1"/>
    <col min="5" max="5" width="12.7109375" style="9" customWidth="1"/>
    <col min="6" max="6" width="12.7109375" style="10" customWidth="1"/>
    <col min="7" max="11" width="14.7109375" style="8" customWidth="1"/>
    <col min="12" max="12" width="13.28515625" style="8" customWidth="1"/>
    <col min="13" max="16384" width="11.42578125" style="8"/>
  </cols>
  <sheetData>
    <row r="1" spans="2:7" ht="30" customHeight="1" x14ac:dyDescent="0.3">
      <c r="B1" s="4"/>
      <c r="D1" s="106" t="str">
        <f>+'Datos iniciales'!D1</f>
        <v xml:space="preserve">CALCULO DE TARIFAS COMUNIDAD DE MADRID 2026 </v>
      </c>
      <c r="E1" s="4"/>
      <c r="F1" s="4"/>
    </row>
    <row r="2" spans="2:7" ht="19.5" customHeight="1" x14ac:dyDescent="0.3">
      <c r="B2" s="12" t="s">
        <v>17</v>
      </c>
      <c r="C2" s="55">
        <f>+'Datos iniciales'!C3</f>
        <v>0</v>
      </c>
      <c r="D2" s="55"/>
      <c r="E2" s="4"/>
      <c r="F2" s="4"/>
    </row>
    <row r="3" spans="2:7" ht="19.5" customHeight="1" x14ac:dyDescent="0.3">
      <c r="B3" s="12" t="s">
        <v>15</v>
      </c>
      <c r="C3" s="55">
        <f>+'Datos iniciales'!C4</f>
        <v>0</v>
      </c>
      <c r="D3" s="55"/>
      <c r="E3" s="44"/>
      <c r="F3" s="44"/>
    </row>
    <row r="4" spans="2:7" ht="19.5" customHeight="1" x14ac:dyDescent="0.3">
      <c r="B4" s="12" t="s">
        <v>14</v>
      </c>
      <c r="C4" s="55">
        <f>+'Datos iniciales'!C5</f>
        <v>0</v>
      </c>
      <c r="D4" s="55"/>
      <c r="E4" s="44"/>
      <c r="F4" s="44"/>
    </row>
    <row r="5" spans="2:7" ht="19.5" customHeight="1" x14ac:dyDescent="0.3">
      <c r="B5" s="12" t="s">
        <v>31</v>
      </c>
      <c r="C5" s="55" t="str">
        <f>+'Datos iniciales'!C6</f>
        <v>Algete</v>
      </c>
      <c r="D5" s="55"/>
      <c r="E5" s="44"/>
      <c r="F5" s="44"/>
    </row>
    <row r="6" spans="2:7" ht="35.1" customHeight="1" x14ac:dyDescent="0.3">
      <c r="B6" s="3" t="s">
        <v>28</v>
      </c>
      <c r="C6" s="1"/>
      <c r="D6" s="6"/>
      <c r="E6" s="18"/>
      <c r="F6" s="11"/>
    </row>
    <row r="7" spans="2:7" ht="25.5" x14ac:dyDescent="0.3">
      <c r="B7" s="78" t="s">
        <v>5</v>
      </c>
      <c r="C7" s="79" t="s">
        <v>6</v>
      </c>
      <c r="D7" s="80"/>
      <c r="E7" s="85" t="s">
        <v>0</v>
      </c>
      <c r="F7" s="86" t="s">
        <v>20</v>
      </c>
    </row>
    <row r="8" spans="2:7" ht="85.5" x14ac:dyDescent="0.3">
      <c r="B8" s="81" t="s">
        <v>38</v>
      </c>
      <c r="C8" s="63" t="s">
        <v>39</v>
      </c>
      <c r="D8" s="82" t="s">
        <v>12</v>
      </c>
      <c r="E8" s="42"/>
      <c r="F8" s="70">
        <f>575*AND(E8&gt;0,E8&lt;51)+(575+3.3*(E8-50))*AND(E8&gt;50,E8&lt;101)+(740+2.7*(E8-100))*AND(E8&gt;100,E8&lt;201)+(1010+1*(E8-200))*(E8&gt;200)</f>
        <v>0</v>
      </c>
      <c r="G8" s="46"/>
    </row>
    <row r="9" spans="2:7" ht="114" x14ac:dyDescent="0.3">
      <c r="B9" s="83" t="s">
        <v>21</v>
      </c>
      <c r="C9" s="63" t="s">
        <v>40</v>
      </c>
      <c r="D9" s="82" t="s">
        <v>12</v>
      </c>
      <c r="E9" s="19">
        <v>0</v>
      </c>
      <c r="F9" s="71">
        <f>1300*AND(E9&gt;0,E9&lt;201)+(1300+5.5*(E9-200))*AND(E9&gt;200,E9&lt;501)+(2400+2.5*(E9-500))*(E9&gt;500)</f>
        <v>0</v>
      </c>
      <c r="G9" s="46"/>
    </row>
    <row r="10" spans="2:7" ht="128.25" x14ac:dyDescent="0.3">
      <c r="B10" s="59" t="s">
        <v>41</v>
      </c>
      <c r="C10" s="63" t="s">
        <v>42</v>
      </c>
      <c r="D10" s="64" t="s">
        <v>12</v>
      </c>
      <c r="E10" s="15">
        <v>0</v>
      </c>
      <c r="F10" s="72">
        <f>MAX((350+1*E10),450)*(E10&gt;0)</f>
        <v>0</v>
      </c>
      <c r="G10" s="46"/>
    </row>
    <row r="11" spans="2:7" x14ac:dyDescent="0.3">
      <c r="B11" s="62"/>
      <c r="C11" s="63" t="s">
        <v>43</v>
      </c>
      <c r="D11" s="84" t="s">
        <v>9</v>
      </c>
      <c r="E11" s="15">
        <v>0</v>
      </c>
      <c r="F11" s="72">
        <f>E11*390</f>
        <v>0</v>
      </c>
      <c r="G11" s="46"/>
    </row>
    <row r="12" spans="2:7" ht="20.100000000000001" customHeight="1" thickBot="1" x14ac:dyDescent="0.35">
      <c r="B12" s="65"/>
      <c r="C12" s="92" t="s">
        <v>44</v>
      </c>
      <c r="D12" s="93" t="s">
        <v>7</v>
      </c>
      <c r="E12" s="16">
        <v>0</v>
      </c>
      <c r="F12" s="73">
        <f>E12*390</f>
        <v>0</v>
      </c>
      <c r="G12" s="46"/>
    </row>
    <row r="13" spans="2:7" ht="27" customHeight="1" x14ac:dyDescent="0.3">
      <c r="B13" s="13" t="s">
        <v>22</v>
      </c>
      <c r="C13" s="13"/>
      <c r="D13" s="7"/>
      <c r="E13" s="17"/>
      <c r="F13" s="14"/>
    </row>
    <row r="14" spans="2:7" ht="25.5" x14ac:dyDescent="0.3">
      <c r="B14" s="98" t="s">
        <v>5</v>
      </c>
      <c r="C14" s="99"/>
      <c r="D14" s="87"/>
      <c r="E14" s="91" t="s">
        <v>0</v>
      </c>
      <c r="F14" s="69" t="s">
        <v>20</v>
      </c>
    </row>
    <row r="15" spans="2:7" ht="34.5" customHeight="1" x14ac:dyDescent="0.3">
      <c r="B15" s="94" t="s">
        <v>45</v>
      </c>
      <c r="C15" s="95"/>
      <c r="D15" s="64" t="s">
        <v>12</v>
      </c>
      <c r="E15" s="15"/>
      <c r="F15" s="72">
        <f>1080*AND(E15&gt;0,E15&lt;201)+(1080+2.1*(E15-200))*AND(E15&gt;200,E15&lt;501)+(1710+1.55*(E15-500))*(E15&gt;500)</f>
        <v>0</v>
      </c>
      <c r="G15" s="46"/>
    </row>
    <row r="16" spans="2:7" ht="19.5" customHeight="1" x14ac:dyDescent="0.3">
      <c r="B16" s="94" t="s">
        <v>23</v>
      </c>
      <c r="C16" s="95"/>
      <c r="D16" s="64" t="s">
        <v>47</v>
      </c>
      <c r="E16" s="15" t="s">
        <v>3</v>
      </c>
      <c r="F16" s="72">
        <f>+IF(E16="No",0,545)</f>
        <v>0</v>
      </c>
      <c r="G16" s="46"/>
    </row>
    <row r="17" spans="2:7" ht="19.5" customHeight="1" thickBot="1" x14ac:dyDescent="0.35">
      <c r="B17" s="96" t="s">
        <v>24</v>
      </c>
      <c r="C17" s="97"/>
      <c r="D17" s="67" t="s">
        <v>47</v>
      </c>
      <c r="E17" s="16" t="s">
        <v>3</v>
      </c>
      <c r="F17" s="73">
        <f>+IF(E17="No",0,325)</f>
        <v>0</v>
      </c>
      <c r="G17" s="46"/>
    </row>
    <row r="18" spans="2:7" ht="20.100000000000001" customHeight="1" thickBot="1" x14ac:dyDescent="0.35">
      <c r="D18" s="2"/>
      <c r="E18" s="38" t="s">
        <v>10</v>
      </c>
      <c r="F18" s="33">
        <f>ROUND(SUM(F8:F12)+SUM(F15:F17),2)</f>
        <v>0</v>
      </c>
    </row>
    <row r="19" spans="2:7" ht="20.100000000000001" customHeight="1" x14ac:dyDescent="0.3">
      <c r="B19" s="8"/>
      <c r="C19" s="8"/>
      <c r="D19" s="35" t="s">
        <v>19</v>
      </c>
      <c r="E19" s="8"/>
      <c r="F19" s="8"/>
    </row>
    <row r="20" spans="2:7" ht="20.100000000000001" customHeight="1" thickBot="1" x14ac:dyDescent="0.35">
      <c r="B20" s="76"/>
      <c r="C20" s="74"/>
      <c r="D20" s="77" t="s">
        <v>16</v>
      </c>
      <c r="E20" s="16" t="s">
        <v>3</v>
      </c>
      <c r="F20" s="77" t="str">
        <f>IF(E20="Si",-F18*'Datos iniciales'!E8,"")</f>
        <v/>
      </c>
    </row>
    <row r="21" spans="2:7" ht="20.100000000000001" customHeight="1" x14ac:dyDescent="0.3">
      <c r="B21" s="8"/>
      <c r="C21" s="8"/>
      <c r="E21" s="25" t="s">
        <v>11</v>
      </c>
      <c r="F21" s="26">
        <f>SUM(F18:F20)</f>
        <v>0</v>
      </c>
    </row>
    <row r="22" spans="2:7" ht="20.100000000000001" customHeight="1" thickBot="1" x14ac:dyDescent="0.35">
      <c r="B22" s="8"/>
      <c r="C22" s="8"/>
      <c r="E22" s="26" t="s">
        <v>8</v>
      </c>
      <c r="F22" s="26">
        <f>+ROUND(F21*0.21,2)</f>
        <v>0</v>
      </c>
    </row>
    <row r="23" spans="2:7" ht="20.100000000000001" customHeight="1" thickBot="1" x14ac:dyDescent="0.35">
      <c r="B23" s="8"/>
      <c r="C23" s="40" t="str">
        <f>+'Datos iniciales'!C10</f>
        <v>CCC Banco Sabadell: 0081-0569-88-0001943595</v>
      </c>
      <c r="D23" s="29"/>
      <c r="E23" s="30" t="s">
        <v>1</v>
      </c>
      <c r="F23" s="31">
        <f>SUM(F21:F22)</f>
        <v>0</v>
      </c>
    </row>
    <row r="24" spans="2:7" ht="20.100000000000001" customHeight="1" x14ac:dyDescent="0.3"/>
    <row r="25" spans="2:7" ht="20.100000000000001" customHeight="1" x14ac:dyDescent="0.3"/>
    <row r="26" spans="2:7" ht="20.100000000000001" customHeight="1" x14ac:dyDescent="0.3">
      <c r="B26" s="8"/>
      <c r="C26" s="8"/>
      <c r="E26" s="8"/>
      <c r="F26" s="8"/>
    </row>
    <row r="27" spans="2:7" ht="20.100000000000001" customHeight="1" x14ac:dyDescent="0.3">
      <c r="B27" s="8"/>
      <c r="C27" s="8"/>
      <c r="E27" s="8"/>
      <c r="F27" s="8"/>
    </row>
    <row r="28" spans="2:7" ht="20.100000000000001" customHeight="1" x14ac:dyDescent="0.3"/>
    <row r="29" spans="2:7" ht="20.100000000000001" customHeight="1" x14ac:dyDescent="0.3"/>
    <row r="30" spans="2:7" ht="20.100000000000001" customHeight="1" x14ac:dyDescent="0.3">
      <c r="C30" s="34"/>
    </row>
    <row r="31" spans="2:7" ht="20.100000000000001" customHeight="1" x14ac:dyDescent="0.3"/>
    <row r="32" spans="2:7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</sheetData>
  <sheetProtection formatCells="0" formatColumns="0" formatRows="0" insertHyperlinks="0" selectLockedCells="1" sort="0"/>
  <mergeCells count="9">
    <mergeCell ref="B15:C15"/>
    <mergeCell ref="B16:C16"/>
    <mergeCell ref="B17:C17"/>
    <mergeCell ref="C2:D2"/>
    <mergeCell ref="C3:D3"/>
    <mergeCell ref="C4:D4"/>
    <mergeCell ref="C5:D5"/>
    <mergeCell ref="B10:B12"/>
    <mergeCell ref="B14:C14"/>
  </mergeCells>
  <phoneticPr fontId="17" type="noConversion"/>
  <conditionalFormatting sqref="F9">
    <cfRule type="expression" dxfId="0" priority="3">
      <formula>+#REF!="Si"</formula>
    </cfRule>
  </conditionalFormatting>
  <dataValidations count="1">
    <dataValidation type="whole" operator="greaterThanOrEqual" allowBlank="1" showInputMessage="1" showErrorMessage="1" sqref="E8:E12 E15" xr:uid="{00000000-0002-0000-0100-000002000000}">
      <formula1>0</formula1>
    </dataValidation>
  </dataValidations>
  <printOptions horizontalCentered="1"/>
  <pageMargins left="0.55118110236220474" right="0.47244094488188981" top="0.31496062992125984" bottom="0.31496062992125984" header="0.31496062992125984" footer="0.31496062992125984"/>
  <pageSetup paperSize="9" scale="73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xr:uid="{0BF99553-EAA4-4BFB-BA8C-A0E8B52EC8E9}">
          <x14:formula1>
            <xm:f>'Datos iniciales'!$E$10:$E$11</xm:f>
          </x14:formula1>
          <xm:sqref>E20 E16:E17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C6D7-BDDE-42E1-8137-E12246349858}">
  <sheetPr>
    <pageSetUpPr fitToPage="1"/>
  </sheetPr>
  <dimension ref="B1:G33"/>
  <sheetViews>
    <sheetView showGridLines="0" showZeros="0" tabSelected="1" defaultGridColor="0" colorId="18" zoomScale="90" zoomScaleNormal="90" zoomScaleSheetLayoutView="90" workbookViewId="0">
      <selection activeCell="B5" sqref="B5"/>
    </sheetView>
  </sheetViews>
  <sheetFormatPr baseColWidth="10" defaultRowHeight="16.5" x14ac:dyDescent="0.3"/>
  <cols>
    <col min="1" max="1" width="5.7109375" style="8" customWidth="1"/>
    <col min="2" max="2" width="38.7109375" style="2" customWidth="1"/>
    <col min="3" max="3" width="80.7109375" style="2" customWidth="1"/>
    <col min="4" max="4" width="18.7109375" style="8" customWidth="1"/>
    <col min="5" max="5" width="12.7109375" style="9" customWidth="1"/>
    <col min="6" max="6" width="12.7109375" style="10" customWidth="1"/>
    <col min="7" max="9" width="14.7109375" style="8" customWidth="1"/>
    <col min="10" max="10" width="14.7109375" style="8" bestFit="1" customWidth="1"/>
    <col min="11" max="11" width="13.28515625" style="8" customWidth="1"/>
    <col min="12" max="16384" width="11.42578125" style="8"/>
  </cols>
  <sheetData>
    <row r="1" spans="2:7" ht="30" customHeight="1" x14ac:dyDescent="0.3">
      <c r="B1" s="4"/>
      <c r="D1" s="106" t="str">
        <f>+'Datos iniciales'!D1</f>
        <v xml:space="preserve">CALCULO DE TARIFAS COMUNIDAD DE MADRID 2026 </v>
      </c>
      <c r="E1" s="4"/>
      <c r="F1" s="4"/>
    </row>
    <row r="2" spans="2:7" ht="19.5" customHeight="1" x14ac:dyDescent="0.3">
      <c r="B2" s="12" t="s">
        <v>17</v>
      </c>
      <c r="C2" s="55">
        <f>+'Datos iniciales'!C3</f>
        <v>0</v>
      </c>
      <c r="D2" s="55"/>
      <c r="E2" s="4"/>
      <c r="F2" s="4"/>
    </row>
    <row r="3" spans="2:7" ht="19.5" customHeight="1" x14ac:dyDescent="0.3">
      <c r="B3" s="12" t="s">
        <v>15</v>
      </c>
      <c r="C3" s="55">
        <f>+'Datos iniciales'!C4</f>
        <v>0</v>
      </c>
      <c r="D3" s="55"/>
      <c r="E3" s="44"/>
      <c r="F3" s="44"/>
    </row>
    <row r="4" spans="2:7" ht="19.5" customHeight="1" x14ac:dyDescent="0.3">
      <c r="B4" s="12" t="s">
        <v>14</v>
      </c>
      <c r="C4" s="55">
        <f>+'Datos iniciales'!C5</f>
        <v>0</v>
      </c>
      <c r="D4" s="55"/>
      <c r="E4" s="44"/>
      <c r="F4" s="44"/>
    </row>
    <row r="5" spans="2:7" ht="19.5" customHeight="1" x14ac:dyDescent="0.3">
      <c r="B5" s="12" t="s">
        <v>31</v>
      </c>
      <c r="C5" s="55" t="str">
        <f>+'Datos iniciales'!C6</f>
        <v>Algete</v>
      </c>
      <c r="D5" s="55"/>
      <c r="E5" s="44"/>
      <c r="F5" s="44"/>
    </row>
    <row r="6" spans="2:7" ht="35.1" customHeight="1" x14ac:dyDescent="0.3">
      <c r="B6" s="13" t="s">
        <v>22</v>
      </c>
      <c r="C6" s="13"/>
      <c r="D6" s="7"/>
      <c r="E6" s="17"/>
      <c r="F6" s="14"/>
    </row>
    <row r="7" spans="2:7" ht="25.5" x14ac:dyDescent="0.3">
      <c r="B7" s="98" t="s">
        <v>5</v>
      </c>
      <c r="C7" s="99"/>
      <c r="D7" s="87"/>
      <c r="E7" s="91" t="s">
        <v>0</v>
      </c>
      <c r="F7" s="69" t="s">
        <v>20</v>
      </c>
    </row>
    <row r="8" spans="2:7" ht="34.5" customHeight="1" x14ac:dyDescent="0.3">
      <c r="B8" s="94" t="s">
        <v>45</v>
      </c>
      <c r="C8" s="95"/>
      <c r="D8" s="64" t="s">
        <v>12</v>
      </c>
      <c r="E8" s="15"/>
      <c r="F8" s="72">
        <f>1080*AND(E8&gt;0,E8&lt;201)+(1080+2.1*(E8-200))*AND(E8&gt;200,E8&lt;501)+(1710+1.55*(E8-500))*(E8&gt;500)</f>
        <v>0</v>
      </c>
      <c r="G8" s="46"/>
    </row>
    <row r="9" spans="2:7" ht="19.5" customHeight="1" x14ac:dyDescent="0.3">
      <c r="B9" s="88" t="s">
        <v>46</v>
      </c>
      <c r="C9" s="89"/>
      <c r="D9" s="64" t="s">
        <v>12</v>
      </c>
      <c r="E9" s="15"/>
      <c r="F9" s="72">
        <f>190*AND(E9&gt;0,E9&lt;101)+225*AND(E9&gt;100,E9&lt;201)+(225+0.9*(E9-200))*AND(E9&gt;200,E9&lt;501)+(495+0.5*(E9-500))*(E9&gt;500)</f>
        <v>0</v>
      </c>
      <c r="G9" s="46"/>
    </row>
    <row r="10" spans="2:7" ht="19.5" customHeight="1" x14ac:dyDescent="0.3">
      <c r="B10" s="94" t="s">
        <v>23</v>
      </c>
      <c r="C10" s="95"/>
      <c r="D10" s="64" t="s">
        <v>47</v>
      </c>
      <c r="E10" s="15" t="s">
        <v>3</v>
      </c>
      <c r="F10" s="72">
        <f>+IF(E10="No",0,545)</f>
        <v>0</v>
      </c>
      <c r="G10" s="46"/>
    </row>
    <row r="11" spans="2:7" ht="19.5" customHeight="1" thickBot="1" x14ac:dyDescent="0.35">
      <c r="B11" s="96" t="s">
        <v>24</v>
      </c>
      <c r="C11" s="97"/>
      <c r="D11" s="67" t="s">
        <v>47</v>
      </c>
      <c r="E11" s="16" t="s">
        <v>3</v>
      </c>
      <c r="F11" s="73">
        <f>+IF(E11="No",0,325)</f>
        <v>0</v>
      </c>
      <c r="G11" s="46"/>
    </row>
    <row r="12" spans="2:7" ht="20.100000000000001" customHeight="1" thickBot="1" x14ac:dyDescent="0.35">
      <c r="D12" s="2"/>
      <c r="E12" s="38" t="s">
        <v>10</v>
      </c>
      <c r="F12" s="33">
        <f>ROUND(SUM(F8:F11),2)</f>
        <v>0</v>
      </c>
    </row>
    <row r="13" spans="2:7" ht="20.100000000000001" customHeight="1" x14ac:dyDescent="0.3">
      <c r="B13" s="8"/>
      <c r="C13" s="8"/>
      <c r="D13" s="37" t="s">
        <v>18</v>
      </c>
      <c r="E13" s="8"/>
      <c r="F13" s="8"/>
    </row>
    <row r="14" spans="2:7" ht="20.100000000000001" customHeight="1" thickBot="1" x14ac:dyDescent="0.35">
      <c r="B14" s="76"/>
      <c r="C14" s="74"/>
      <c r="D14" s="77" t="s">
        <v>16</v>
      </c>
      <c r="E14" s="16" t="s">
        <v>3</v>
      </c>
      <c r="F14" s="77" t="str">
        <f>IF(E14="Si",-F12*'Datos iniciales'!E8,"")</f>
        <v/>
      </c>
    </row>
    <row r="15" spans="2:7" ht="20.100000000000001" customHeight="1" x14ac:dyDescent="0.3">
      <c r="B15" s="36"/>
      <c r="C15" s="36"/>
      <c r="E15" s="25" t="s">
        <v>11</v>
      </c>
      <c r="F15" s="26">
        <f>SUM(F12:F14)</f>
        <v>0</v>
      </c>
    </row>
    <row r="16" spans="2:7" ht="20.100000000000001" customHeight="1" thickBot="1" x14ac:dyDescent="0.35">
      <c r="E16" s="26" t="s">
        <v>8</v>
      </c>
      <c r="F16" s="26">
        <f>+ROUND(F15*0.21,2)</f>
        <v>0</v>
      </c>
    </row>
    <row r="17" spans="3:6" ht="20.100000000000001" customHeight="1" thickBot="1" x14ac:dyDescent="0.35">
      <c r="C17" s="41" t="str">
        <f>+'Datos iniciales'!C10</f>
        <v>CCC Banco Sabadell: 0081-0569-88-0001943595</v>
      </c>
      <c r="D17" s="29"/>
      <c r="E17" s="30" t="s">
        <v>1</v>
      </c>
      <c r="F17" s="31">
        <f>SUM(F15:F16)</f>
        <v>0</v>
      </c>
    </row>
    <row r="18" spans="3:6" ht="20.100000000000001" customHeight="1" x14ac:dyDescent="0.3">
      <c r="D18" s="2"/>
      <c r="E18" s="28"/>
      <c r="F18" s="27"/>
    </row>
    <row r="19" spans="3:6" ht="20.100000000000001" customHeight="1" x14ac:dyDescent="0.3">
      <c r="E19" s="8"/>
      <c r="F19" s="8"/>
    </row>
    <row r="20" spans="3:6" ht="20.100000000000001" customHeight="1" x14ac:dyDescent="0.3"/>
    <row r="21" spans="3:6" ht="20.100000000000001" customHeight="1" x14ac:dyDescent="0.3">
      <c r="C21" s="8"/>
    </row>
    <row r="22" spans="3:6" ht="20.100000000000001" customHeight="1" x14ac:dyDescent="0.3"/>
    <row r="23" spans="3:6" ht="20.100000000000001" customHeight="1" x14ac:dyDescent="0.3"/>
    <row r="24" spans="3:6" ht="20.100000000000001" customHeight="1" x14ac:dyDescent="0.3"/>
    <row r="25" spans="3:6" ht="20.100000000000001" customHeight="1" x14ac:dyDescent="0.3"/>
    <row r="26" spans="3:6" ht="20.100000000000001" customHeight="1" x14ac:dyDescent="0.3"/>
    <row r="27" spans="3:6" ht="20.100000000000001" customHeight="1" x14ac:dyDescent="0.3"/>
    <row r="28" spans="3:6" ht="20.100000000000001" customHeight="1" x14ac:dyDescent="0.3"/>
    <row r="29" spans="3:6" ht="20.100000000000001" customHeight="1" x14ac:dyDescent="0.3"/>
    <row r="30" spans="3:6" ht="20.100000000000001" customHeight="1" x14ac:dyDescent="0.3"/>
    <row r="31" spans="3:6" ht="20.100000000000001" customHeight="1" x14ac:dyDescent="0.3"/>
    <row r="32" spans="3:6" ht="20.100000000000001" customHeight="1" x14ac:dyDescent="0.3"/>
    <row r="33" ht="20.100000000000001" customHeight="1" x14ac:dyDescent="0.3"/>
  </sheetData>
  <sheetProtection formatCells="0" formatColumns="0" formatRows="0" insertHyperlinks="0" selectLockedCells="1" sort="0"/>
  <mergeCells count="9">
    <mergeCell ref="B9:C9"/>
    <mergeCell ref="C2:D2"/>
    <mergeCell ref="C3:D3"/>
    <mergeCell ref="C4:D4"/>
    <mergeCell ref="C5:D5"/>
    <mergeCell ref="B8:C8"/>
    <mergeCell ref="B10:C10"/>
    <mergeCell ref="B11:C11"/>
    <mergeCell ref="B7:C7"/>
  </mergeCells>
  <dataValidations count="1">
    <dataValidation type="whole" operator="greaterThanOrEqual" allowBlank="1" showInputMessage="1" showErrorMessage="1" sqref="E8:E9" xr:uid="{C122BADB-08A7-4F6C-BBF5-A0E957FDD98E}">
      <formula1>0</formula1>
    </dataValidation>
  </dataValidations>
  <printOptions horizontalCentered="1"/>
  <pageMargins left="0.55118110236220474" right="0.47244094488188981" top="0.31496062992125984" bottom="0.31496062992125984" header="0.31496062992125984" footer="0.31496062992125984"/>
  <pageSetup paperSize="9" scale="84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xr:uid="{58253871-F371-4A83-8293-B5C8C54B677A}">
          <x14:formula1>
            <xm:f>'Datos iniciales'!$E$10:$E$11</xm:f>
          </x14:formula1>
          <xm:sqref>E10:E11 E14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Datos iniciales</vt:lpstr>
      <vt:lpstr>Declaración Responsable</vt:lpstr>
      <vt:lpstr>Licencia</vt:lpstr>
      <vt:lpstr>POyF</vt:lpstr>
      <vt:lpstr>'Datos iniciales'!Área_de_impresión</vt:lpstr>
      <vt:lpstr>'Declaración Responsable'!Área_de_impresión</vt:lpstr>
      <vt:lpstr>Licencia!Área_de_impresión</vt:lpstr>
      <vt:lpstr>POyF!Área_de_impresión</vt:lpstr>
      <vt:lpstr>'Datos iniciales'!Print_Area</vt:lpstr>
      <vt:lpstr>'Declaración Responsable'!Print_Area</vt:lpstr>
    </vt:vector>
  </TitlesOfParts>
  <Company>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Eduardo Cárdenas</cp:lastModifiedBy>
  <cp:lastPrinted>2026-01-23T19:05:18Z</cp:lastPrinted>
  <dcterms:created xsi:type="dcterms:W3CDTF">2010-03-31T15:25:08Z</dcterms:created>
  <dcterms:modified xsi:type="dcterms:W3CDTF">2026-01-23T19:10:17Z</dcterms:modified>
</cp:coreProperties>
</file>